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мои документы\2019\!Работа по бюджету 2020-2022\Нормотивка по планированию\Приказ № 111-пд\Приказ № 111-пд в ред. приказа № 112-пд (на сайт)\Приложения к приказу № 111-пд (в редакции 112-пд)\"/>
    </mc:Choice>
  </mc:AlternateContent>
  <bookViews>
    <workbookView xWindow="0" yWindow="30" windowWidth="20100" windowHeight="9270"/>
  </bookViews>
  <sheets>
    <sheet name="к ОБАСАМ (2)" sheetId="1" r:id="rId1"/>
  </sheets>
  <definedNames>
    <definedName name="_xlnm.Print_Area" localSheetId="0">'к ОБАСАМ (2)'!$A$1:$U$32</definedName>
  </definedNames>
  <calcPr calcId="152511"/>
</workbook>
</file>

<file path=xl/calcChain.xml><?xml version="1.0" encoding="utf-8"?>
<calcChain xmlns="http://schemas.openxmlformats.org/spreadsheetml/2006/main">
  <c r="AJ15" i="1" l="1"/>
  <c r="AH15" i="1"/>
  <c r="AB15" i="1"/>
  <c r="AC15" i="1" s="1"/>
  <c r="AE15" i="1" s="1"/>
  <c r="Y15" i="1"/>
  <c r="Z15" i="1" s="1"/>
  <c r="E15" i="1"/>
  <c r="G15" i="1" s="1"/>
  <c r="H15" i="1" s="1"/>
  <c r="C15" i="1"/>
  <c r="AJ14" i="1"/>
  <c r="AM14" i="1" s="1"/>
  <c r="AB14" i="1"/>
  <c r="AC14" i="1" s="1"/>
  <c r="AE14" i="1" s="1"/>
  <c r="AF14" i="1" s="1"/>
  <c r="Y14" i="1"/>
  <c r="Z14" i="1" s="1"/>
  <c r="AJ13" i="1"/>
  <c r="AB13" i="1"/>
  <c r="AC13" i="1" s="1"/>
  <c r="AE13" i="1" s="1"/>
  <c r="Y13" i="1"/>
  <c r="Z13" i="1" s="1"/>
  <c r="E13" i="1"/>
  <c r="G13" i="1" s="1"/>
  <c r="H13" i="1" s="1"/>
  <c r="AJ12" i="1"/>
  <c r="AB12" i="1"/>
  <c r="AC12" i="1" s="1"/>
  <c r="AE12" i="1" s="1"/>
  <c r="AF12" i="1" s="1"/>
  <c r="Y12" i="1"/>
  <c r="Z12" i="1" s="1"/>
  <c r="E12" i="1"/>
  <c r="G12" i="1" s="1"/>
  <c r="H12" i="1" s="1"/>
  <c r="AJ11" i="1"/>
  <c r="AB11" i="1"/>
  <c r="AC11" i="1" s="1"/>
  <c r="Y11" i="1"/>
  <c r="Z11" i="1" s="1"/>
  <c r="E11" i="1"/>
  <c r="G11" i="1" s="1"/>
  <c r="H11" i="1" s="1"/>
  <c r="AO10" i="1"/>
  <c r="AK10" i="1"/>
  <c r="AI10" i="1"/>
  <c r="AH10" i="1"/>
  <c r="AG10" i="1"/>
  <c r="AD10" i="1"/>
  <c r="AA10" i="1"/>
  <c r="X10" i="1"/>
  <c r="W10" i="1"/>
  <c r="V10" i="1"/>
  <c r="E10" i="1"/>
  <c r="G10" i="1" s="1"/>
  <c r="H10" i="1" s="1"/>
  <c r="AB10" i="1" l="1"/>
  <c r="F12" i="1"/>
  <c r="AJ10" i="1"/>
  <c r="AL14" i="1"/>
  <c r="F11" i="1"/>
  <c r="AC10" i="1"/>
  <c r="AE11" i="1"/>
  <c r="AM13" i="1"/>
  <c r="Z10" i="1"/>
  <c r="AM11" i="1"/>
  <c r="AM12" i="1"/>
  <c r="AM15" i="1"/>
  <c r="Y10" i="1"/>
  <c r="F15" i="1" l="1"/>
  <c r="F13" i="1"/>
  <c r="F10" i="1"/>
  <c r="AN12" i="1"/>
  <c r="AL12" i="1"/>
  <c r="AN15" i="1"/>
  <c r="AL15" i="1"/>
  <c r="AN13" i="1"/>
  <c r="AL13" i="1"/>
  <c r="AF11" i="1"/>
  <c r="AF10" i="1" s="1"/>
  <c r="AE10" i="1"/>
  <c r="AN11" i="1"/>
  <c r="AM10" i="1"/>
  <c r="AL11" i="1" l="1"/>
  <c r="AL10" i="1" s="1"/>
  <c r="AN10" i="1"/>
</calcChain>
</file>

<file path=xl/sharedStrings.xml><?xml version="1.0" encoding="utf-8"?>
<sst xmlns="http://schemas.openxmlformats.org/spreadsheetml/2006/main" count="105" uniqueCount="83">
  <si>
    <t>Дополнительная потребность на МРОТ</t>
  </si>
  <si>
    <t>Наименование показателя</t>
  </si>
  <si>
    <t>Численность 2015</t>
  </si>
  <si>
    <t>Уровень средней заработной платы к к среднемесячному доходу от трудовой деятельности (средней заработной плате в сфере общего образования, учителей), установленный на 2018 год, %</t>
  </si>
  <si>
    <t>Планируемая средняя заработная плата в 2015 году, руб.</t>
  </si>
  <si>
    <t>ФОТ 2015</t>
  </si>
  <si>
    <t>Прирост 2016 к 2015</t>
  </si>
  <si>
    <t>Планируемый для направления на повышение оплаты труда работников бюджетной сферы объем экономии средств за счет реорганизации неэффективных организаций</t>
  </si>
  <si>
    <t>Численность 2018</t>
  </si>
  <si>
    <t>Планируемая средняя заработная плата в 2018 году, руб.</t>
  </si>
  <si>
    <t>ФОТ 2018</t>
  </si>
  <si>
    <t>Прирост</t>
  </si>
  <si>
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</si>
  <si>
    <t>Предусмотрено в проекте бюджета на 2018 год</t>
  </si>
  <si>
    <t>Всего</t>
  </si>
  <si>
    <t>в т.ч. за счет бюджета</t>
  </si>
  <si>
    <t>Ожидаемая зарплата</t>
  </si>
  <si>
    <t>Разница зарплат</t>
  </si>
  <si>
    <t>Досчет до 29549</t>
  </si>
  <si>
    <t>факт зарплаты по статистике за 9 мес</t>
  </si>
  <si>
    <t>разница зарплат</t>
  </si>
  <si>
    <t>Досчет</t>
  </si>
  <si>
    <t>Дополнительно учтено</t>
  </si>
  <si>
    <t>Досчет с дополнительными средствами</t>
  </si>
  <si>
    <t>Досчет с дополнительными средствами-2 вариант</t>
  </si>
  <si>
    <t>Работники  с заработной платой, равной МРОТ</t>
  </si>
  <si>
    <t>х</t>
  </si>
  <si>
    <t>г. Краснокамеск и Краснокаменский район, Забайкальский, Калганский район, Нерченско-Заводский райое, Приаргунский</t>
  </si>
  <si>
    <t>Все остальные районы</t>
  </si>
  <si>
    <t>текущий финансовый год</t>
  </si>
  <si>
    <r>
  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  </r>
    <r>
      <rPr>
        <sz val="9"/>
        <color indexed="10"/>
        <rFont val="Times New Roman"/>
        <family val="1"/>
        <charset val="204"/>
      </rPr>
      <t xml:space="preserve">(прирост расходов на оплату труда с начислениями к уровню 2017года, без учета средств ОМС), </t>
    </r>
    <r>
      <rPr>
        <sz val="9"/>
        <rFont val="Times New Roman"/>
        <family val="1"/>
        <charset val="204"/>
      </rPr>
      <t>тыс. рублей</t>
    </r>
  </si>
  <si>
    <t>4</t>
  </si>
  <si>
    <t>очередной финансовый год</t>
  </si>
  <si>
    <t>Численность на 01 января текущего года, единиц</t>
  </si>
  <si>
    <t>5=гр.4*гр.3</t>
  </si>
  <si>
    <t>первый год планового периода</t>
  </si>
  <si>
    <t>второй год планового периода</t>
  </si>
  <si>
    <t>Дополнительная потребность в средствах на повышение МРОТ , тыс. рублей</t>
  </si>
  <si>
    <t>ФОТ с начислениями, тыс. рублей</t>
  </si>
  <si>
    <t>_______________________________________________________________________________</t>
  </si>
  <si>
    <t>«Приложение №  9.2.</t>
  </si>
  <si>
    <t>Муниципальный район "Каларский район"</t>
  </si>
  <si>
    <t xml:space="preserve">Муниципальный район "Могочинский район", муниципальный район "Чернышевский район" </t>
  </si>
  <si>
    <t>Дополнительная потребность в средствах на повышение МРОТ, тыс. рублей</t>
  </si>
  <si>
    <t>6=(гр.5*гр.2*12мес.)/1000</t>
  </si>
  <si>
    <t>7=гр.6*1,302</t>
  </si>
  <si>
    <t xml:space="preserve">   МРОТ с 1 января очередного года без учета Р.К., рублей</t>
  </si>
  <si>
    <t>8</t>
  </si>
  <si>
    <t>9</t>
  </si>
  <si>
    <t>10=гр.9*гр.3</t>
  </si>
  <si>
    <t>11=гр10*гр.8*12мес./1000</t>
  </si>
  <si>
    <t>12=гр.11*1,302</t>
  </si>
  <si>
    <t>13=(гр.11-гр.6)*1,302</t>
  </si>
  <si>
    <t>16=гр.15*гр.3</t>
  </si>
  <si>
    <t>17=гр.16*гр.14*12мес./1000</t>
  </si>
  <si>
    <t xml:space="preserve">   МРОТ с 1 января первого года планового периода без учета Р.К., рублей</t>
  </si>
  <si>
    <t xml:space="preserve">Расчетный минимальный размер заработной платы  с учетом районного регулирования с 1 января первого года планового периода, рублей  </t>
  </si>
  <si>
    <t>18=гр.17*1,302</t>
  </si>
  <si>
    <t>19=((гр.17-гр.11)*1,302</t>
  </si>
  <si>
    <t>22=гр.21*гр.3</t>
  </si>
  <si>
    <t>23=гр.22*гр.20*12мес./1000</t>
  </si>
  <si>
    <t>24=гр.23*1,302</t>
  </si>
  <si>
    <t>25= (гр.22-гр.17)*1,302</t>
  </si>
  <si>
    <t xml:space="preserve">   МРОТ с 1 января второго года планового периода без учета Р.К., рублей</t>
  </si>
  <si>
    <t xml:space="preserve">Расчетный минимальный размер заработной платы  с учетом районного регулирования с 1 января второго года планового периода, рублей  </t>
  </si>
  <si>
    <t>».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</si>
  <si>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</si>
  <si>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Размер МРОТ с 1 января текущего года без учета Р.К., рублей</t>
  </si>
  <si>
    <t>Размеры районного коэффициента и процентной надбавки за стаж работы в районах КС и приравненных  территориях, установленные в соответствии с действующим НПА федеральным и субъектовым</t>
  </si>
  <si>
    <t xml:space="preserve">Расчетный минимальный размер заработной платы  с учетом районного регулирования с 1 января текущего года, рублей  </t>
  </si>
  <si>
    <r>
      <t xml:space="preserve">Показатель количества работников бюджетной сферы, используемый при расчете потребности
</t>
    </r>
    <r>
      <rPr>
        <sz val="12"/>
        <rFont val="Times New Roman"/>
        <family val="1"/>
        <charset val="204"/>
      </rPr>
      <t xml:space="preserve"> (с указанием - среднесписочная)</t>
    </r>
    <r>
      <rPr>
        <sz val="12"/>
        <color indexed="8"/>
        <rFont val="Times New Roman"/>
        <family val="1"/>
        <charset val="204"/>
      </rPr>
      <t>, единиц</t>
    </r>
  </si>
  <si>
    <t xml:space="preserve">Расчетный минимальный размер заработной платы  с учетом районного регулирования с 1 января очередного года, рублей  </t>
  </si>
  <si>
    <t>ФОТ очередного года с начислениями,                        тыс. рублей</t>
  </si>
  <si>
    <t>Расходы по заработной плате работников бюджетной сферы                  (без начислений),                                           тыс. рублей</t>
  </si>
  <si>
    <t>ФОТ текущего года с начислениями,                       тыс. рублей</t>
  </si>
  <si>
    <t>Расходы по заработной плате работников бюджетной сферы в текущем году (без начислений),                         тыс. рублей</t>
  </si>
  <si>
    <t>Показатель количества работников бюджетной сферы, используемый при расчете потребности
 (с указанием - среднесписочная), единиц</t>
  </si>
  <si>
    <t>Расходы по заработной плате работников бюджетной сферы (без начислений),                           тыс. рублей</t>
  </si>
  <si>
    <t>Расходы по заработной плате работников бюджетной сферы (без начислений),                                        тыс. рублей</t>
  </si>
  <si>
    <t>ФОТ  с начислениями,                     тыс. рублей</t>
  </si>
  <si>
    <t>Приложение № 2
к приказу Министерства финансов Забайкальского края                                                                                                                         от 28 марта 2019 года № 112-пд</t>
  </si>
  <si>
    <t xml:space="preserve"> Муниципальный район "Тунгиро-Олёкминский район", муниципальный район "Тунгокоченский район"</t>
  </si>
  <si>
    <t>Муниципальный район "Тунгиро-Олёкминский район", муниципальный район "Тунгокоченский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</si>
</sst>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;\-#,##0.0_р_."/>
    <numFmt numFmtId="166" formatCode="#,##0.0_р_.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top"/>
    </xf>
    <xf numFmtId="164" fontId="8" fillId="3" borderId="3" xfId="0" applyNumberFormat="1" applyFont="1" applyFill="1" applyBorder="1" applyAlignment="1">
      <alignment horizontal="center" vertical="top"/>
    </xf>
    <xf numFmtId="164" fontId="7" fillId="3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vertical="center" wrapText="1"/>
    </xf>
    <xf numFmtId="4" fontId="7" fillId="5" borderId="3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1" fillId="0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1" fillId="2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center"/>
    </xf>
    <xf numFmtId="164" fontId="10" fillId="6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top"/>
    </xf>
    <xf numFmtId="164" fontId="6" fillId="4" borderId="2" xfId="0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0" fontId="4" fillId="0" borderId="11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19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21" fillId="0" borderId="0" xfId="0" applyFont="1" applyFill="1"/>
    <xf numFmtId="0" fontId="19" fillId="0" borderId="0" xfId="0" applyFont="1" applyFill="1" applyAlignment="1">
      <alignment wrapText="1"/>
    </xf>
    <xf numFmtId="0" fontId="4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0" fillId="0" borderId="0" xfId="0" applyFont="1" applyAlignment="1">
      <alignment horizontal="right" vertical="top"/>
    </xf>
    <xf numFmtId="0" fontId="19" fillId="0" borderId="0" xfId="0" applyFont="1" applyFill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tabSelected="1" view="pageBreakPreview" topLeftCell="A11" zoomScale="80" zoomScaleNormal="60" zoomScaleSheetLayoutView="80" zoomScalePageLayoutView="60" workbookViewId="0">
      <selection activeCell="J23" sqref="J23"/>
    </sheetView>
  </sheetViews>
  <sheetFormatPr defaultColWidth="9.140625" defaultRowHeight="12.75" outlineLevelRow="1" x14ac:dyDescent="0.2"/>
  <cols>
    <col min="1" max="1" width="29.140625" style="3" customWidth="1"/>
    <col min="2" max="2" width="14.7109375" style="3" hidden="1" customWidth="1"/>
    <col min="3" max="3" width="16.28515625" style="2" hidden="1" customWidth="1"/>
    <col min="4" max="4" width="16.28515625" style="3" hidden="1" customWidth="1"/>
    <col min="5" max="6" width="14.7109375" style="2" hidden="1" customWidth="1"/>
    <col min="7" max="7" width="16.7109375" style="2" hidden="1" customWidth="1"/>
    <col min="8" max="8" width="4" style="2" hidden="1" customWidth="1"/>
    <col min="9" max="9" width="9" style="2" hidden="1" customWidth="1"/>
    <col min="10" max="11" width="22" style="3" customWidth="1"/>
    <col min="12" max="12" width="19" style="3" customWidth="1"/>
    <col min="13" max="13" width="23.5703125" style="3" customWidth="1"/>
    <col min="14" max="15" width="21.5703125" style="3" customWidth="1"/>
    <col min="16" max="16" width="23.7109375" style="3" customWidth="1"/>
    <col min="17" max="17" width="17.85546875" style="3" customWidth="1"/>
    <col min="18" max="18" width="21.42578125" style="3" customWidth="1"/>
    <col min="19" max="19" width="24.140625" style="2" customWidth="1"/>
    <col min="20" max="20" width="19" style="2" customWidth="1"/>
    <col min="21" max="21" width="19.42578125" style="2" customWidth="1"/>
    <col min="22" max="22" width="7.7109375" style="3" hidden="1" customWidth="1"/>
    <col min="23" max="23" width="9.28515625" style="3" hidden="1" customWidth="1"/>
    <col min="24" max="25" width="8.7109375" style="3" hidden="1" customWidth="1"/>
    <col min="26" max="26" width="11.28515625" style="3" hidden="1" customWidth="1"/>
    <col min="27" max="27" width="11" style="3" hidden="1" customWidth="1"/>
    <col min="28" max="28" width="13.28515625" style="3" hidden="1" customWidth="1"/>
    <col min="29" max="31" width="12" style="3" hidden="1" customWidth="1"/>
    <col min="32" max="33" width="14.5703125" style="3" hidden="1" customWidth="1"/>
    <col min="34" max="34" width="15.28515625" style="3" hidden="1" customWidth="1"/>
    <col min="35" max="35" width="12" style="2" hidden="1" customWidth="1"/>
    <col min="36" max="36" width="14" style="2" hidden="1" customWidth="1"/>
    <col min="37" max="37" width="13.5703125" style="2" hidden="1" customWidth="1"/>
    <col min="38" max="38" width="15.5703125" style="2" hidden="1" customWidth="1"/>
    <col min="39" max="39" width="9.140625" style="2" hidden="1" customWidth="1"/>
    <col min="40" max="40" width="18.140625" style="2" hidden="1" customWidth="1"/>
    <col min="41" max="41" width="13.42578125" style="2" hidden="1" customWidth="1"/>
    <col min="42" max="42" width="14.140625" style="2" hidden="1" customWidth="1"/>
    <col min="43" max="43" width="15.140625" style="2" hidden="1" customWidth="1"/>
    <col min="44" max="44" width="0" style="2" hidden="1" customWidth="1"/>
    <col min="45" max="49" width="9.140625" style="2" customWidth="1"/>
    <col min="50" max="16384" width="9.140625" style="2"/>
  </cols>
  <sheetData>
    <row r="1" spans="1:44" ht="63" customHeight="1" x14ac:dyDescent="0.2">
      <c r="Q1" s="108" t="s">
        <v>80</v>
      </c>
      <c r="R1" s="108"/>
      <c r="S1" s="108"/>
      <c r="T1" s="108"/>
      <c r="U1" s="108"/>
      <c r="V1" s="108"/>
      <c r="W1" s="108"/>
      <c r="X1" s="108"/>
      <c r="Y1" s="108"/>
    </row>
    <row r="2" spans="1:44" ht="19.5" customHeight="1" x14ac:dyDescent="0.3">
      <c r="Q2" s="118" t="s">
        <v>40</v>
      </c>
      <c r="R2" s="118"/>
      <c r="S2" s="118"/>
      <c r="T2" s="118"/>
      <c r="U2" s="118"/>
      <c r="V2" s="87"/>
      <c r="W2" s="87"/>
      <c r="X2" s="87"/>
      <c r="Y2" s="88"/>
    </row>
    <row r="3" spans="1:44" ht="61.5" customHeight="1" x14ac:dyDescent="0.3">
      <c r="A3" s="1"/>
      <c r="B3" s="1"/>
      <c r="Q3" s="119" t="s">
        <v>66</v>
      </c>
      <c r="R3" s="119"/>
      <c r="S3" s="119"/>
      <c r="T3" s="119"/>
      <c r="U3" s="119"/>
      <c r="V3" s="89"/>
      <c r="W3" s="89"/>
      <c r="X3" s="89"/>
      <c r="Y3" s="89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1" customHeight="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44" ht="13.9" customHeight="1" x14ac:dyDescent="0.2">
      <c r="A5" s="4"/>
      <c r="B5" s="4"/>
      <c r="C5" s="5"/>
      <c r="D5" s="4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25"/>
      <c r="S5" s="26"/>
      <c r="T5" s="26"/>
      <c r="U5" s="26"/>
    </row>
    <row r="6" spans="1:44" s="30" customFormat="1" ht="19.5" customHeight="1" x14ac:dyDescent="0.25">
      <c r="A6" s="110" t="s">
        <v>1</v>
      </c>
      <c r="B6" s="27"/>
      <c r="C6" s="28"/>
      <c r="D6" s="27"/>
      <c r="E6" s="28"/>
      <c r="F6" s="28"/>
      <c r="G6" s="29"/>
      <c r="H6" s="29"/>
      <c r="I6" s="28"/>
      <c r="J6" s="104" t="s">
        <v>29</v>
      </c>
      <c r="K6" s="104"/>
      <c r="L6" s="104"/>
      <c r="M6" s="104"/>
      <c r="N6" s="104"/>
      <c r="O6" s="104"/>
      <c r="P6" s="104" t="s">
        <v>32</v>
      </c>
      <c r="Q6" s="104"/>
      <c r="R6" s="104"/>
      <c r="S6" s="104"/>
      <c r="T6" s="104"/>
      <c r="U6" s="10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4" ht="135.75" customHeight="1" x14ac:dyDescent="0.2">
      <c r="A7" s="110"/>
      <c r="B7" s="111" t="s">
        <v>2</v>
      </c>
      <c r="C7" s="92" t="s">
        <v>3</v>
      </c>
      <c r="D7" s="92" t="s">
        <v>4</v>
      </c>
      <c r="E7" s="92" t="s">
        <v>5</v>
      </c>
      <c r="F7" s="92" t="s">
        <v>6</v>
      </c>
      <c r="G7" s="96" t="s">
        <v>30</v>
      </c>
      <c r="H7" s="96"/>
      <c r="I7" s="113"/>
      <c r="J7" s="101" t="s">
        <v>33</v>
      </c>
      <c r="K7" s="115" t="s">
        <v>68</v>
      </c>
      <c r="L7" s="115" t="s">
        <v>67</v>
      </c>
      <c r="M7" s="115" t="s">
        <v>69</v>
      </c>
      <c r="N7" s="120" t="s">
        <v>75</v>
      </c>
      <c r="O7" s="101" t="s">
        <v>74</v>
      </c>
      <c r="P7" s="122" t="s">
        <v>70</v>
      </c>
      <c r="Q7" s="115" t="s">
        <v>46</v>
      </c>
      <c r="R7" s="115" t="s">
        <v>71</v>
      </c>
      <c r="S7" s="120" t="s">
        <v>73</v>
      </c>
      <c r="T7" s="101" t="s">
        <v>72</v>
      </c>
      <c r="U7" s="101" t="s">
        <v>43</v>
      </c>
      <c r="V7" s="99" t="s">
        <v>7</v>
      </c>
      <c r="W7" s="100"/>
      <c r="X7" s="31"/>
      <c r="Y7" s="31"/>
      <c r="Z7" s="31"/>
      <c r="AA7" s="31"/>
      <c r="AB7" s="31"/>
      <c r="AC7" s="31"/>
      <c r="AD7" s="31"/>
      <c r="AE7" s="31"/>
      <c r="AF7" s="31"/>
      <c r="AG7" s="92" t="s">
        <v>8</v>
      </c>
      <c r="AH7" s="92" t="s">
        <v>3</v>
      </c>
      <c r="AI7" s="92" t="s">
        <v>9</v>
      </c>
      <c r="AJ7" s="92" t="s">
        <v>10</v>
      </c>
      <c r="AK7" s="92" t="s">
        <v>11</v>
      </c>
      <c r="AL7" s="92" t="s">
        <v>12</v>
      </c>
      <c r="AM7" s="96" t="s">
        <v>30</v>
      </c>
      <c r="AN7" s="96"/>
      <c r="AO7" s="90" t="s">
        <v>13</v>
      </c>
    </row>
    <row r="8" spans="1:44" ht="84" customHeight="1" x14ac:dyDescent="0.2">
      <c r="A8" s="110"/>
      <c r="B8" s="112"/>
      <c r="C8" s="93"/>
      <c r="D8" s="93"/>
      <c r="E8" s="94"/>
      <c r="F8" s="94"/>
      <c r="G8" s="33" t="s">
        <v>14</v>
      </c>
      <c r="H8" s="33" t="s">
        <v>15</v>
      </c>
      <c r="I8" s="114"/>
      <c r="J8" s="102"/>
      <c r="K8" s="116"/>
      <c r="L8" s="116"/>
      <c r="M8" s="116"/>
      <c r="N8" s="121"/>
      <c r="O8" s="95"/>
      <c r="P8" s="123"/>
      <c r="Q8" s="116"/>
      <c r="R8" s="116"/>
      <c r="S8" s="121"/>
      <c r="T8" s="95"/>
      <c r="U8" s="102"/>
      <c r="V8" s="34" t="s">
        <v>14</v>
      </c>
      <c r="W8" s="34" t="s">
        <v>15</v>
      </c>
      <c r="X8" s="34" t="s">
        <v>16</v>
      </c>
      <c r="Y8" s="34" t="s">
        <v>17</v>
      </c>
      <c r="Z8" s="34" t="s">
        <v>18</v>
      </c>
      <c r="AA8" s="34" t="s">
        <v>19</v>
      </c>
      <c r="AB8" s="34" t="s">
        <v>20</v>
      </c>
      <c r="AC8" s="34" t="s">
        <v>21</v>
      </c>
      <c r="AD8" s="34" t="s">
        <v>22</v>
      </c>
      <c r="AE8" s="34" t="s">
        <v>23</v>
      </c>
      <c r="AF8" s="34" t="s">
        <v>24</v>
      </c>
      <c r="AG8" s="93"/>
      <c r="AH8" s="93"/>
      <c r="AI8" s="93"/>
      <c r="AJ8" s="94"/>
      <c r="AK8" s="94"/>
      <c r="AL8" s="95"/>
      <c r="AM8" s="33" t="s">
        <v>14</v>
      </c>
      <c r="AN8" s="33" t="s">
        <v>15</v>
      </c>
      <c r="AO8" s="91"/>
    </row>
    <row r="9" spans="1:44" s="40" customFormat="1" ht="39" customHeight="1" x14ac:dyDescent="0.25">
      <c r="A9" s="35">
        <v>1</v>
      </c>
      <c r="B9" s="36"/>
      <c r="C9" s="36">
        <v>7</v>
      </c>
      <c r="D9" s="36">
        <v>8</v>
      </c>
      <c r="E9" s="36"/>
      <c r="F9" s="36"/>
      <c r="G9" s="36">
        <v>9</v>
      </c>
      <c r="H9" s="36">
        <v>10</v>
      </c>
      <c r="I9" s="35"/>
      <c r="J9" s="35">
        <v>2</v>
      </c>
      <c r="K9" s="38">
        <v>3</v>
      </c>
      <c r="L9" s="38" t="s">
        <v>31</v>
      </c>
      <c r="M9" s="38" t="s">
        <v>34</v>
      </c>
      <c r="N9" s="35" t="s">
        <v>44</v>
      </c>
      <c r="O9" s="35" t="s">
        <v>45</v>
      </c>
      <c r="P9" s="35" t="s">
        <v>47</v>
      </c>
      <c r="Q9" s="37" t="s">
        <v>48</v>
      </c>
      <c r="R9" s="35" t="s">
        <v>49</v>
      </c>
      <c r="S9" s="35" t="s">
        <v>50</v>
      </c>
      <c r="T9" s="35" t="s">
        <v>51</v>
      </c>
      <c r="U9" s="35" t="s">
        <v>52</v>
      </c>
      <c r="V9" s="35">
        <v>13</v>
      </c>
      <c r="W9" s="35">
        <v>14</v>
      </c>
      <c r="X9" s="35"/>
      <c r="Y9" s="35"/>
      <c r="Z9" s="35"/>
      <c r="AA9" s="35"/>
      <c r="AB9" s="35"/>
      <c r="AC9" s="35"/>
      <c r="AD9" s="35"/>
      <c r="AE9" s="35"/>
      <c r="AF9" s="35"/>
      <c r="AG9" s="36"/>
      <c r="AH9" s="36">
        <v>7</v>
      </c>
      <c r="AI9" s="36">
        <v>8</v>
      </c>
      <c r="AJ9" s="36"/>
      <c r="AK9" s="36"/>
      <c r="AL9" s="36"/>
      <c r="AM9" s="36">
        <v>9</v>
      </c>
      <c r="AN9" s="36">
        <v>10</v>
      </c>
      <c r="AO9" s="39"/>
    </row>
    <row r="10" spans="1:44" ht="40.5" customHeight="1" x14ac:dyDescent="0.2">
      <c r="A10" s="62" t="s">
        <v>25</v>
      </c>
      <c r="B10" s="8">
        <v>12153</v>
      </c>
      <c r="C10" s="9">
        <v>108.2</v>
      </c>
      <c r="D10" s="8">
        <v>28959</v>
      </c>
      <c r="E10" s="8">
        <f t="shared" ref="E10:E15" si="0">B10*D10*12*1.302/1000</f>
        <v>5498690.6706480002</v>
      </c>
      <c r="F10" s="8">
        <f>N10*1.302-E10</f>
        <v>-5498690.6706480002</v>
      </c>
      <c r="G10" s="8" t="e">
        <f>(E10-#REF!)*1.302</f>
        <v>#REF!</v>
      </c>
      <c r="H10" s="8" t="e">
        <f>G10</f>
        <v>#REF!</v>
      </c>
      <c r="I10" s="10"/>
      <c r="J10" s="11"/>
      <c r="K10" s="11" t="s">
        <v>26</v>
      </c>
      <c r="L10" s="11" t="s">
        <v>26</v>
      </c>
      <c r="M10" s="11" t="s">
        <v>26</v>
      </c>
      <c r="N10" s="11"/>
      <c r="O10" s="11"/>
      <c r="P10" s="11"/>
      <c r="Q10" s="11" t="s">
        <v>26</v>
      </c>
      <c r="R10" s="11"/>
      <c r="S10" s="11"/>
      <c r="T10" s="11"/>
      <c r="U10" s="11"/>
      <c r="V10" s="11">
        <f t="shared" ref="J10:AO10" si="1">+V11+V12+V15</f>
        <v>0</v>
      </c>
      <c r="W10" s="11">
        <f t="shared" si="1"/>
        <v>0</v>
      </c>
      <c r="X10" s="11">
        <f t="shared" si="1"/>
        <v>81311.600000000006</v>
      </c>
      <c r="Y10" s="11" t="e">
        <f t="shared" si="1"/>
        <v>#REF!</v>
      </c>
      <c r="Z10" s="11" t="e">
        <f t="shared" si="1"/>
        <v>#REF!</v>
      </c>
      <c r="AA10" s="11">
        <f t="shared" si="1"/>
        <v>73570</v>
      </c>
      <c r="AB10" s="11">
        <f t="shared" si="1"/>
        <v>7741.5999999999985</v>
      </c>
      <c r="AC10" s="11" t="e">
        <f t="shared" si="1"/>
        <v>#REF!</v>
      </c>
      <c r="AD10" s="11">
        <f t="shared" si="1"/>
        <v>66770.399999999994</v>
      </c>
      <c r="AE10" s="11" t="e">
        <f t="shared" si="1"/>
        <v>#REF!</v>
      </c>
      <c r="AF10" s="11" t="e">
        <f t="shared" si="1"/>
        <v>#REF!</v>
      </c>
      <c r="AG10" s="11">
        <f t="shared" si="1"/>
        <v>7936</v>
      </c>
      <c r="AH10" s="11" t="e">
        <f t="shared" si="1"/>
        <v>#REF!</v>
      </c>
      <c r="AI10" s="11">
        <f t="shared" si="1"/>
        <v>86466.7</v>
      </c>
      <c r="AJ10" s="11">
        <f t="shared" si="1"/>
        <v>3350030.4187056003</v>
      </c>
      <c r="AK10" s="11">
        <f t="shared" si="1"/>
        <v>0</v>
      </c>
      <c r="AL10" s="11" t="e">
        <f t="shared" si="1"/>
        <v>#REF!</v>
      </c>
      <c r="AM10" s="11" t="e">
        <f t="shared" si="1"/>
        <v>#REF!</v>
      </c>
      <c r="AN10" s="11" t="e">
        <f t="shared" si="1"/>
        <v>#REF!</v>
      </c>
      <c r="AO10" s="11">
        <f t="shared" si="1"/>
        <v>176621.19999999998</v>
      </c>
    </row>
    <row r="11" spans="1:44" ht="30" customHeight="1" x14ac:dyDescent="0.25">
      <c r="A11" s="61" t="s">
        <v>41</v>
      </c>
      <c r="B11" s="8">
        <v>4775</v>
      </c>
      <c r="C11" s="9">
        <v>94.4</v>
      </c>
      <c r="D11" s="8">
        <v>21547</v>
      </c>
      <c r="E11" s="8">
        <f t="shared" si="0"/>
        <v>1607505.3162</v>
      </c>
      <c r="F11" s="8">
        <f>N11*1.302-E11</f>
        <v>-1607505.3162</v>
      </c>
      <c r="G11" s="8" t="e">
        <f>(E11-#REF!)*1.302</f>
        <v>#REF!</v>
      </c>
      <c r="H11" s="8" t="e">
        <f>G11</f>
        <v>#REF!</v>
      </c>
      <c r="I11" s="12"/>
      <c r="J11" s="13"/>
      <c r="K11" s="13">
        <v>2.2000000000000002</v>
      </c>
      <c r="L11" s="13"/>
      <c r="M11" s="13"/>
      <c r="N11" s="11"/>
      <c r="O11" s="11"/>
      <c r="P11" s="13"/>
      <c r="Q11" s="13"/>
      <c r="R11" s="13"/>
      <c r="S11" s="11"/>
      <c r="T11" s="13"/>
      <c r="U11" s="13"/>
      <c r="V11" s="14">
        <v>0</v>
      </c>
      <c r="W11" s="14">
        <v>0</v>
      </c>
      <c r="X11" s="14">
        <v>23691</v>
      </c>
      <c r="Y11" s="14" t="e">
        <f>X11-#REF!</f>
        <v>#REF!</v>
      </c>
      <c r="Z11" s="14" t="e">
        <f>Y11*#REF!*12*1.302/1000</f>
        <v>#REF!</v>
      </c>
      <c r="AA11" s="14">
        <v>22815</v>
      </c>
      <c r="AB11" s="14">
        <f>X11-AA11</f>
        <v>876</v>
      </c>
      <c r="AC11" s="14" t="e">
        <f>AB11*#REF!*12*1.302/1000</f>
        <v>#REF!</v>
      </c>
      <c r="AD11" s="14"/>
      <c r="AE11" s="14" t="e">
        <f>AC11-AD11</f>
        <v>#REF!</v>
      </c>
      <c r="AF11" s="15" t="e">
        <f>AE11</f>
        <v>#REF!</v>
      </c>
      <c r="AG11" s="16">
        <v>4882</v>
      </c>
      <c r="AH11" s="17">
        <v>100</v>
      </c>
      <c r="AI11" s="16">
        <v>24554.7</v>
      </c>
      <c r="AJ11" s="18">
        <f>AI11*AG11*12*1.302/1000</f>
        <v>1872943.3333296003</v>
      </c>
      <c r="AK11" s="18"/>
      <c r="AL11" s="18" t="e">
        <f>AM11+AF11</f>
        <v>#REF!</v>
      </c>
      <c r="AM11" s="18" t="e">
        <f>(AJ11-#REF!)</f>
        <v>#REF!</v>
      </c>
      <c r="AN11" s="18" t="e">
        <f>AM11</f>
        <v>#REF!</v>
      </c>
      <c r="AO11" s="19">
        <v>65960.899999999994</v>
      </c>
    </row>
    <row r="12" spans="1:44" ht="60" x14ac:dyDescent="0.25">
      <c r="A12" s="61" t="s">
        <v>81</v>
      </c>
      <c r="B12" s="8">
        <v>1847</v>
      </c>
      <c r="C12" s="9">
        <v>75.5</v>
      </c>
      <c r="D12" s="8">
        <v>22581</v>
      </c>
      <c r="E12" s="8">
        <f t="shared" si="0"/>
        <v>651631.83976800006</v>
      </c>
      <c r="F12" s="8">
        <f>N12*1.302-E12</f>
        <v>-651631.83976800006</v>
      </c>
      <c r="G12" s="8" t="e">
        <f>(E12-#REF!)*1.302</f>
        <v>#REF!</v>
      </c>
      <c r="H12" s="8" t="e">
        <f>G12</f>
        <v>#REF!</v>
      </c>
      <c r="I12" s="12"/>
      <c r="J12" s="13"/>
      <c r="K12" s="13">
        <v>2</v>
      </c>
      <c r="L12" s="13"/>
      <c r="M12" s="13"/>
      <c r="N12" s="11"/>
      <c r="O12" s="11"/>
      <c r="P12" s="13"/>
      <c r="Q12" s="13"/>
      <c r="R12" s="13"/>
      <c r="S12" s="11"/>
      <c r="T12" s="13"/>
      <c r="U12" s="13"/>
      <c r="V12" s="14">
        <v>0</v>
      </c>
      <c r="W12" s="14">
        <v>0</v>
      </c>
      <c r="X12" s="14">
        <v>28071.599999999999</v>
      </c>
      <c r="Y12" s="14" t="e">
        <f>X12-#REF!</f>
        <v>#REF!</v>
      </c>
      <c r="Z12" s="14" t="e">
        <f>Y12*#REF!*12*1.302/1000</f>
        <v>#REF!</v>
      </c>
      <c r="AA12" s="14">
        <v>23398</v>
      </c>
      <c r="AB12" s="14">
        <f>X12-AA12</f>
        <v>4673.5999999999985</v>
      </c>
      <c r="AC12" s="14" t="e">
        <f>AB12*#REF!*12*1.302/1000</f>
        <v>#REF!</v>
      </c>
      <c r="AD12" s="14">
        <v>18034.5</v>
      </c>
      <c r="AE12" s="14" t="e">
        <f>AC12-AD12</f>
        <v>#REF!</v>
      </c>
      <c r="AF12" s="15" t="e">
        <f>AE12</f>
        <v>#REF!</v>
      </c>
      <c r="AG12" s="16">
        <v>1889</v>
      </c>
      <c r="AH12" s="17">
        <v>100</v>
      </c>
      <c r="AI12" s="16">
        <v>30956</v>
      </c>
      <c r="AJ12" s="18">
        <f>AI12*AG12*12*1.302/1000</f>
        <v>913627.21161600004</v>
      </c>
      <c r="AK12" s="18"/>
      <c r="AL12" s="18" t="e">
        <f>AM12+AF12</f>
        <v>#REF!</v>
      </c>
      <c r="AM12" s="18" t="e">
        <f>(AJ12-#REF!)</f>
        <v>#REF!</v>
      </c>
      <c r="AN12" s="18" t="e">
        <f>AM12</f>
        <v>#REF!</v>
      </c>
      <c r="AO12" s="19">
        <v>82802.2</v>
      </c>
    </row>
    <row r="13" spans="1:44" ht="31.9" hidden="1" customHeight="1" outlineLevel="1" x14ac:dyDescent="0.25">
      <c r="A13" s="46" t="s">
        <v>27</v>
      </c>
      <c r="B13" s="8">
        <v>1155</v>
      </c>
      <c r="C13" s="9">
        <v>101.5</v>
      </c>
      <c r="D13" s="8">
        <v>27047</v>
      </c>
      <c r="E13" s="8">
        <f t="shared" si="0"/>
        <v>488082.58884000004</v>
      </c>
      <c r="F13" s="8">
        <f>N13*1.302-E13</f>
        <v>-488082.58884000004</v>
      </c>
      <c r="G13" s="8" t="e">
        <f>(E13-#REF!)*1.302</f>
        <v>#REF!</v>
      </c>
      <c r="H13" s="8" t="e">
        <f>G13</f>
        <v>#REF!</v>
      </c>
      <c r="I13" s="12"/>
      <c r="J13" s="13"/>
      <c r="K13" s="13">
        <v>1.7</v>
      </c>
      <c r="L13" s="13"/>
      <c r="M13" s="13"/>
      <c r="N13" s="11"/>
      <c r="O13" s="11"/>
      <c r="P13" s="13"/>
      <c r="Q13" s="13"/>
      <c r="R13" s="13"/>
      <c r="S13" s="11"/>
      <c r="T13" s="13"/>
      <c r="U13" s="13"/>
      <c r="V13" s="14">
        <v>0</v>
      </c>
      <c r="W13" s="14">
        <v>0</v>
      </c>
      <c r="X13" s="14">
        <v>28071.599999999999</v>
      </c>
      <c r="Y13" s="14" t="e">
        <f>X13-#REF!</f>
        <v>#REF!</v>
      </c>
      <c r="Z13" s="14" t="e">
        <f>Y13*#REF!*12*1.302/1000</f>
        <v>#REF!</v>
      </c>
      <c r="AA13" s="14">
        <v>27701</v>
      </c>
      <c r="AB13" s="14">
        <f>X13-AA13</f>
        <v>370.59999999999854</v>
      </c>
      <c r="AC13" s="14" t="e">
        <f>AB13*#REF!*12*1.302/1000</f>
        <v>#REF!</v>
      </c>
      <c r="AD13" s="14">
        <v>12153.9</v>
      </c>
      <c r="AE13" s="14" t="e">
        <f>AC13-AD13</f>
        <v>#REF!</v>
      </c>
      <c r="AF13" s="20">
        <v>0</v>
      </c>
      <c r="AG13" s="16">
        <v>1355</v>
      </c>
      <c r="AH13" s="17">
        <v>100</v>
      </c>
      <c r="AI13" s="7">
        <v>30956</v>
      </c>
      <c r="AJ13" s="18">
        <f>AI13*AG13*12*1.302/1000</f>
        <v>655354.61711999995</v>
      </c>
      <c r="AK13" s="18"/>
      <c r="AL13" s="18" t="e">
        <f>AM13+AF13</f>
        <v>#REF!</v>
      </c>
      <c r="AM13" s="18" t="e">
        <f>(AJ13-#REF!)</f>
        <v>#REF!</v>
      </c>
      <c r="AN13" s="18" t="e">
        <f>AM13</f>
        <v>#REF!</v>
      </c>
      <c r="AO13" s="19">
        <v>64825.4</v>
      </c>
    </row>
    <row r="14" spans="1:44" ht="67.5" customHeight="1" collapsed="1" x14ac:dyDescent="0.25">
      <c r="A14" s="61" t="s">
        <v>42</v>
      </c>
      <c r="B14" s="21"/>
      <c r="C14" s="21"/>
      <c r="D14" s="21"/>
      <c r="E14" s="21"/>
      <c r="F14" s="21"/>
      <c r="G14" s="21"/>
      <c r="H14" s="21"/>
      <c r="I14" s="22"/>
      <c r="J14" s="13"/>
      <c r="K14" s="17">
        <v>1.8</v>
      </c>
      <c r="L14" s="13"/>
      <c r="M14" s="13"/>
      <c r="N14" s="11"/>
      <c r="O14" s="11"/>
      <c r="P14" s="13"/>
      <c r="Q14" s="13"/>
      <c r="R14" s="13"/>
      <c r="S14" s="11"/>
      <c r="T14" s="13"/>
      <c r="U14" s="13"/>
      <c r="V14" s="21"/>
      <c r="W14" s="21"/>
      <c r="X14" s="21"/>
      <c r="Y14" s="14" t="e">
        <f>X14-#REF!</f>
        <v>#REF!</v>
      </c>
      <c r="Z14" s="14" t="e">
        <f>Y14*#REF!*12*1.302/1000</f>
        <v>#REF!</v>
      </c>
      <c r="AA14" s="14"/>
      <c r="AB14" s="14">
        <f>X14-AA14</f>
        <v>0</v>
      </c>
      <c r="AC14" s="14" t="e">
        <f>AB14*#REF!*12*1.302/1000</f>
        <v>#REF!</v>
      </c>
      <c r="AD14" s="14"/>
      <c r="AE14" s="14" t="e">
        <f>AC14-AD14</f>
        <v>#REF!</v>
      </c>
      <c r="AF14" s="20" t="e">
        <f>AE14</f>
        <v>#REF!</v>
      </c>
      <c r="AG14" s="18"/>
      <c r="AH14" s="18"/>
      <c r="AI14" s="18"/>
      <c r="AJ14" s="18">
        <f>AI14*AG14*12*1.302/1000</f>
        <v>0</v>
      </c>
      <c r="AK14" s="18"/>
      <c r="AL14" s="18" t="e">
        <f>AM14+AF14</f>
        <v>#REF!</v>
      </c>
      <c r="AM14" s="18" t="e">
        <f>(AJ14-#REF!)</f>
        <v>#REF!</v>
      </c>
      <c r="AN14" s="18"/>
      <c r="AO14" s="23"/>
    </row>
    <row r="15" spans="1:44" ht="22.15" customHeight="1" x14ac:dyDescent="0.25">
      <c r="A15" s="61" t="s">
        <v>28</v>
      </c>
      <c r="B15" s="24">
        <v>1219</v>
      </c>
      <c r="C15" s="8" t="e">
        <f>D15/#REF!*100</f>
        <v>#REF!</v>
      </c>
      <c r="D15" s="8">
        <v>24331</v>
      </c>
      <c r="E15" s="8">
        <f t="shared" si="0"/>
        <v>463399.85613600002</v>
      </c>
      <c r="F15" s="8">
        <f>N15*1.302-E15</f>
        <v>-463399.85613600002</v>
      </c>
      <c r="G15" s="8" t="e">
        <f>(E15-#REF!)*1.302</f>
        <v>#REF!</v>
      </c>
      <c r="H15" s="8" t="e">
        <f>G15</f>
        <v>#REF!</v>
      </c>
      <c r="I15" s="12"/>
      <c r="J15" s="13"/>
      <c r="K15" s="13">
        <v>1.7</v>
      </c>
      <c r="L15" s="13"/>
      <c r="M15" s="13"/>
      <c r="N15" s="11"/>
      <c r="O15" s="11"/>
      <c r="P15" s="13"/>
      <c r="Q15" s="13"/>
      <c r="R15" s="13"/>
      <c r="S15" s="11"/>
      <c r="T15" s="13"/>
      <c r="U15" s="13"/>
      <c r="V15" s="70">
        <v>0</v>
      </c>
      <c r="W15" s="70">
        <v>0</v>
      </c>
      <c r="X15" s="70">
        <v>29549</v>
      </c>
      <c r="Y15" s="70" t="e">
        <f>X15-#REF!</f>
        <v>#REF!</v>
      </c>
      <c r="Z15" s="70" t="e">
        <f>Y15*#REF!*12*1.302/1000</f>
        <v>#REF!</v>
      </c>
      <c r="AA15" s="70">
        <v>27357</v>
      </c>
      <c r="AB15" s="70">
        <f>X15-AA15</f>
        <v>2192</v>
      </c>
      <c r="AC15" s="70" t="e">
        <f>AB15*#REF!*12*1.302/1000</f>
        <v>#REF!</v>
      </c>
      <c r="AD15" s="70">
        <v>48735.9</v>
      </c>
      <c r="AE15" s="70" t="e">
        <f>AC15-AD15</f>
        <v>#REF!</v>
      </c>
      <c r="AF15" s="71">
        <v>0</v>
      </c>
      <c r="AG15" s="72">
        <v>1165</v>
      </c>
      <c r="AH15" s="73" t="e">
        <f>AI15/#REF!*100</f>
        <v>#REF!</v>
      </c>
      <c r="AI15" s="74">
        <v>30956</v>
      </c>
      <c r="AJ15" s="73">
        <f>AI15*AG15*12*1.302/1000</f>
        <v>563459.87375999999</v>
      </c>
      <c r="AK15" s="73"/>
      <c r="AL15" s="73" t="e">
        <f>AM15+AF15</f>
        <v>#REF!</v>
      </c>
      <c r="AM15" s="73" t="e">
        <f>(AJ15-#REF!)</f>
        <v>#REF!</v>
      </c>
      <c r="AN15" s="73" t="e">
        <f>AM15</f>
        <v>#REF!</v>
      </c>
      <c r="AO15" s="75">
        <v>27858.1</v>
      </c>
    </row>
    <row r="16" spans="1:44" s="85" customFormat="1" ht="22.15" customHeight="1" x14ac:dyDescent="0.25">
      <c r="A16" s="79"/>
      <c r="B16" s="80"/>
      <c r="C16" s="81"/>
      <c r="D16" s="81"/>
      <c r="E16" s="81"/>
      <c r="F16" s="81"/>
      <c r="G16" s="81"/>
      <c r="H16" s="81"/>
      <c r="I16" s="82"/>
      <c r="J16" s="83"/>
      <c r="K16" s="83"/>
      <c r="L16" s="83"/>
      <c r="M16" s="83"/>
      <c r="N16" s="84"/>
      <c r="O16" s="84"/>
      <c r="P16" s="83"/>
      <c r="Q16" s="83"/>
      <c r="R16" s="83"/>
      <c r="S16" s="84"/>
      <c r="T16" s="83"/>
      <c r="U16" s="8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66"/>
      <c r="AH16" s="67"/>
      <c r="AI16" s="68"/>
      <c r="AJ16" s="67"/>
      <c r="AK16" s="67"/>
      <c r="AL16" s="67"/>
      <c r="AM16" s="67"/>
      <c r="AN16" s="67"/>
      <c r="AO16" s="69"/>
    </row>
    <row r="17" spans="1:34" ht="15.75" x14ac:dyDescent="0.25">
      <c r="A17" s="103" t="s">
        <v>1</v>
      </c>
      <c r="B17" s="76"/>
      <c r="C17" s="77"/>
      <c r="D17" s="78"/>
      <c r="E17" s="77"/>
      <c r="F17" s="77"/>
      <c r="G17" s="77"/>
      <c r="H17" s="77"/>
      <c r="I17" s="77"/>
      <c r="J17" s="104" t="s">
        <v>35</v>
      </c>
      <c r="K17" s="104"/>
      <c r="L17" s="104"/>
      <c r="M17" s="104"/>
      <c r="N17" s="104"/>
      <c r="O17" s="104"/>
      <c r="P17" s="98" t="s">
        <v>36</v>
      </c>
      <c r="Q17" s="98"/>
      <c r="R17" s="98"/>
      <c r="S17" s="98"/>
      <c r="T17" s="98"/>
      <c r="U17" s="98"/>
    </row>
    <row r="18" spans="1:34" x14ac:dyDescent="0.2">
      <c r="A18" s="103"/>
      <c r="B18" s="49"/>
      <c r="C18" s="42"/>
      <c r="D18" s="41"/>
      <c r="E18" s="42"/>
      <c r="F18" s="42"/>
      <c r="G18" s="42"/>
      <c r="H18" s="42"/>
      <c r="I18" s="42"/>
      <c r="J18" s="105" t="s">
        <v>76</v>
      </c>
      <c r="K18" s="97" t="s">
        <v>55</v>
      </c>
      <c r="L18" s="97" t="s">
        <v>56</v>
      </c>
      <c r="M18" s="106" t="s">
        <v>77</v>
      </c>
      <c r="N18" s="106" t="s">
        <v>38</v>
      </c>
      <c r="O18" s="106" t="s">
        <v>43</v>
      </c>
      <c r="P18" s="105" t="s">
        <v>76</v>
      </c>
      <c r="Q18" s="97" t="s">
        <v>63</v>
      </c>
      <c r="R18" s="97" t="s">
        <v>64</v>
      </c>
      <c r="S18" s="106" t="s">
        <v>78</v>
      </c>
      <c r="T18" s="106" t="s">
        <v>79</v>
      </c>
      <c r="U18" s="106" t="s">
        <v>37</v>
      </c>
    </row>
    <row r="19" spans="1:34" ht="163.5" customHeight="1" x14ac:dyDescent="0.2">
      <c r="A19" s="103"/>
      <c r="B19" s="50"/>
      <c r="C19" s="44"/>
      <c r="D19" s="43"/>
      <c r="E19" s="44"/>
      <c r="F19" s="44"/>
      <c r="G19" s="44"/>
      <c r="H19" s="44"/>
      <c r="I19" s="44"/>
      <c r="J19" s="105"/>
      <c r="K19" s="97"/>
      <c r="L19" s="97"/>
      <c r="M19" s="106"/>
      <c r="N19" s="107"/>
      <c r="O19" s="106"/>
      <c r="P19" s="105"/>
      <c r="Q19" s="97"/>
      <c r="R19" s="97"/>
      <c r="S19" s="106"/>
      <c r="T19" s="107"/>
      <c r="U19" s="106"/>
    </row>
    <row r="20" spans="1:34" s="48" customFormat="1" ht="25.15" customHeight="1" x14ac:dyDescent="0.25">
      <c r="A20" s="51"/>
      <c r="B20" s="47"/>
      <c r="D20" s="47"/>
      <c r="J20" s="6">
        <v>14</v>
      </c>
      <c r="K20" s="6">
        <v>15</v>
      </c>
      <c r="L20" s="6" t="s">
        <v>53</v>
      </c>
      <c r="M20" s="6" t="s">
        <v>54</v>
      </c>
      <c r="N20" s="6" t="s">
        <v>57</v>
      </c>
      <c r="O20" s="6" t="s">
        <v>58</v>
      </c>
      <c r="P20" s="6">
        <v>20</v>
      </c>
      <c r="Q20" s="6">
        <v>21</v>
      </c>
      <c r="R20" s="6" t="s">
        <v>59</v>
      </c>
      <c r="S20" s="45" t="s">
        <v>60</v>
      </c>
      <c r="T20" s="45" t="s">
        <v>61</v>
      </c>
      <c r="U20" s="45" t="s">
        <v>62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s="32" customFormat="1" ht="30" x14ac:dyDescent="0.2">
      <c r="A21" s="62" t="s">
        <v>25</v>
      </c>
      <c r="B21" s="53"/>
      <c r="D21" s="53"/>
      <c r="J21" s="55"/>
      <c r="K21" s="11" t="s">
        <v>26</v>
      </c>
      <c r="L21" s="11" t="s">
        <v>26</v>
      </c>
      <c r="M21" s="54"/>
      <c r="N21" s="54"/>
      <c r="O21" s="54"/>
      <c r="P21" s="54"/>
      <c r="Q21" s="11" t="s">
        <v>26</v>
      </c>
      <c r="R21" s="11" t="s">
        <v>26</v>
      </c>
      <c r="S21" s="58"/>
      <c r="T21" s="58"/>
      <c r="U21" s="58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30" x14ac:dyDescent="0.2">
      <c r="A22" s="61" t="s">
        <v>41</v>
      </c>
      <c r="J22" s="56"/>
      <c r="K22" s="52"/>
      <c r="L22" s="57"/>
      <c r="M22" s="11"/>
      <c r="N22" s="52"/>
      <c r="O22" s="52"/>
      <c r="P22" s="52"/>
      <c r="Q22" s="52"/>
      <c r="R22" s="57"/>
      <c r="S22" s="59"/>
      <c r="T22" s="59"/>
      <c r="U22" s="59"/>
    </row>
    <row r="23" spans="1:34" ht="77.25" customHeight="1" x14ac:dyDescent="0.2">
      <c r="A23" s="61" t="s">
        <v>82</v>
      </c>
      <c r="J23" s="56"/>
      <c r="K23" s="52"/>
      <c r="L23" s="57"/>
      <c r="M23" s="11"/>
      <c r="N23" s="52"/>
      <c r="O23" s="52"/>
      <c r="P23" s="52"/>
      <c r="Q23" s="52"/>
      <c r="R23" s="57"/>
      <c r="S23" s="59"/>
      <c r="T23" s="59"/>
      <c r="U23" s="59"/>
    </row>
    <row r="24" spans="1:34" ht="94.5" hidden="1" outlineLevel="1" x14ac:dyDescent="0.2">
      <c r="A24" s="46" t="s">
        <v>27</v>
      </c>
      <c r="J24" s="56"/>
      <c r="K24" s="52"/>
      <c r="L24" s="57"/>
      <c r="M24" s="11"/>
      <c r="N24" s="52"/>
      <c r="O24" s="52"/>
      <c r="P24" s="52"/>
      <c r="Q24" s="52"/>
      <c r="R24" s="57"/>
      <c r="S24" s="59"/>
      <c r="T24" s="59"/>
      <c r="U24" s="59"/>
    </row>
    <row r="25" spans="1:34" ht="60" collapsed="1" x14ac:dyDescent="0.2">
      <c r="A25" s="61" t="s">
        <v>42</v>
      </c>
      <c r="J25" s="56"/>
      <c r="K25" s="52"/>
      <c r="L25" s="57"/>
      <c r="M25" s="11"/>
      <c r="N25" s="52"/>
      <c r="O25" s="52"/>
      <c r="P25" s="52"/>
      <c r="Q25" s="52"/>
      <c r="R25" s="57"/>
      <c r="S25" s="59"/>
      <c r="T25" s="59"/>
      <c r="U25" s="59"/>
    </row>
    <row r="26" spans="1:34" ht="23.45" customHeight="1" x14ac:dyDescent="0.2">
      <c r="A26" s="61" t="s">
        <v>28</v>
      </c>
      <c r="J26" s="56"/>
      <c r="K26" s="52"/>
      <c r="L26" s="57"/>
      <c r="M26" s="11"/>
      <c r="N26" s="52"/>
      <c r="O26" s="52"/>
      <c r="P26" s="52"/>
      <c r="Q26" s="52"/>
      <c r="R26" s="57"/>
      <c r="S26" s="59"/>
      <c r="T26" s="59"/>
      <c r="U26" s="59"/>
    </row>
    <row r="29" spans="1:34" x14ac:dyDescent="0.2">
      <c r="M29" s="117" t="s">
        <v>39</v>
      </c>
      <c r="N29" s="117"/>
      <c r="O29" s="117"/>
      <c r="P29" s="117"/>
      <c r="Q29" s="117"/>
      <c r="R29" s="117"/>
      <c r="S29" s="60"/>
    </row>
    <row r="30" spans="1:34" ht="18.75" x14ac:dyDescent="0.3">
      <c r="U30" s="86" t="s">
        <v>65</v>
      </c>
    </row>
    <row r="31" spans="1:34" x14ac:dyDescent="0.2">
      <c r="M31" s="117" t="s">
        <v>39</v>
      </c>
      <c r="N31" s="117"/>
      <c r="O31" s="117"/>
      <c r="P31" s="117"/>
      <c r="Q31" s="117"/>
      <c r="R31" s="117"/>
    </row>
  </sheetData>
  <mergeCells count="52">
    <mergeCell ref="M31:R31"/>
    <mergeCell ref="J6:O6"/>
    <mergeCell ref="P6:U6"/>
    <mergeCell ref="Q2:U2"/>
    <mergeCell ref="Q3:U3"/>
    <mergeCell ref="S7:S8"/>
    <mergeCell ref="T7:T8"/>
    <mergeCell ref="O7:O8"/>
    <mergeCell ref="M29:R29"/>
    <mergeCell ref="U18:U19"/>
    <mergeCell ref="S18:S19"/>
    <mergeCell ref="T18:T19"/>
    <mergeCell ref="P7:P8"/>
    <mergeCell ref="N7:N8"/>
    <mergeCell ref="P18:P19"/>
    <mergeCell ref="Q18:Q19"/>
    <mergeCell ref="Q1:Y1"/>
    <mergeCell ref="A4:U4"/>
    <mergeCell ref="A6:A8"/>
    <mergeCell ref="B7:B8"/>
    <mergeCell ref="C7:C8"/>
    <mergeCell ref="D7:D8"/>
    <mergeCell ref="E7:E8"/>
    <mergeCell ref="F7:F8"/>
    <mergeCell ref="G7:H7"/>
    <mergeCell ref="I7:I8"/>
    <mergeCell ref="R7:R8"/>
    <mergeCell ref="Q7:Q8"/>
    <mergeCell ref="J7:J8"/>
    <mergeCell ref="K7:K8"/>
    <mergeCell ref="L7:L8"/>
    <mergeCell ref="M7:M8"/>
    <mergeCell ref="A17:A19"/>
    <mergeCell ref="J17:O17"/>
    <mergeCell ref="J18:J19"/>
    <mergeCell ref="K18:K19"/>
    <mergeCell ref="L18:L19"/>
    <mergeCell ref="M18:M19"/>
    <mergeCell ref="N18:N19"/>
    <mergeCell ref="O18:O19"/>
    <mergeCell ref="R18:R19"/>
    <mergeCell ref="P17:U17"/>
    <mergeCell ref="AH7:AH8"/>
    <mergeCell ref="AG7:AG8"/>
    <mergeCell ref="V7:W7"/>
    <mergeCell ref="U7:U8"/>
    <mergeCell ref="AO7:AO8"/>
    <mergeCell ref="AI7:AI8"/>
    <mergeCell ref="AJ7:AJ8"/>
    <mergeCell ref="AK7:AK8"/>
    <mergeCell ref="AL7:AL8"/>
    <mergeCell ref="AM7:AN7"/>
  </mergeCells>
  <pageMargins left="0.78740157480314965" right="0.82677165354330717" top="0.78740157480314965" bottom="0.39370078740157483" header="0.31496062992125984" footer="0.31496062992125984"/>
  <pageSetup paperSize="9" scale="43" firstPageNumber="8" orientation="landscape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ОБАСАМ (2)</vt:lpstr>
      <vt:lpstr>'к ОБАСАМ (2)'!Область_печати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Татьяна Сергеевна</dc:creator>
  <cp:lastModifiedBy>Лопатина Мария Александровна</cp:lastModifiedBy>
  <cp:lastPrinted>2019-04-01T00:06:04Z</cp:lastPrinted>
  <dcterms:created xsi:type="dcterms:W3CDTF">2018-03-21T07:09:15Z</dcterms:created>
  <dcterms:modified xsi:type="dcterms:W3CDTF">2019-04-01T08:42:21Z</dcterms:modified>
</cp:coreProperties>
</file>